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ankemp/Library/Mobile Documents/com~apple~CloudDocs/Work Current 101120/Lewisham/"/>
    </mc:Choice>
  </mc:AlternateContent>
  <xr:revisionPtr revIDLastSave="0" documentId="8_{B400BB52-77A5-D84B-A3D7-EE2D0BFEF61D}" xr6:coauthVersionLast="47" xr6:coauthVersionMax="47" xr10:uidLastSave="{00000000-0000-0000-0000-000000000000}"/>
  <bookViews>
    <workbookView xWindow="0" yWindow="500" windowWidth="23160" windowHeight="13400" xr2:uid="{93CE88FE-7D7E-4CD2-9F96-9750F14D4276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4" i="2" l="1"/>
  <c r="T35" i="2"/>
  <c r="T27" i="2"/>
  <c r="T18" i="2"/>
  <c r="T10" i="2"/>
  <c r="G37" i="2"/>
  <c r="G46" i="2"/>
  <c r="G29" i="2"/>
  <c r="G20" i="2"/>
  <c r="G12" i="2"/>
  <c r="R38" i="2"/>
  <c r="Q38" i="2"/>
  <c r="R30" i="2"/>
  <c r="Q30" i="2"/>
  <c r="R29" i="2"/>
  <c r="Q28" i="2"/>
  <c r="Q11" i="2"/>
  <c r="Q13" i="2" s="1"/>
  <c r="S43" i="2"/>
  <c r="S44" i="2"/>
  <c r="S42" i="2"/>
  <c r="S34" i="2"/>
  <c r="S35" i="2"/>
  <c r="S33" i="2"/>
  <c r="S26" i="2"/>
  <c r="S27" i="2"/>
  <c r="S25" i="2"/>
  <c r="S17" i="2"/>
  <c r="S18" i="2"/>
  <c r="S16" i="2"/>
  <c r="S9" i="2"/>
  <c r="S10" i="2"/>
  <c r="S8" i="2"/>
  <c r="R20" i="2"/>
  <c r="R21" i="2" s="1"/>
  <c r="Q19" i="2"/>
  <c r="G28" i="2"/>
  <c r="Q21" i="2"/>
  <c r="R12" i="2"/>
  <c r="R13" i="2" s="1"/>
  <c r="G19" i="2"/>
  <c r="G45" i="2"/>
  <c r="R46" i="2"/>
  <c r="R47" i="2" s="1"/>
  <c r="Q45" i="2"/>
  <c r="Q47" i="2" s="1"/>
  <c r="R37" i="2"/>
  <c r="Q36" i="2"/>
  <c r="G36" i="2"/>
  <c r="G11" i="2"/>
  <c r="D14" i="1"/>
  <c r="C14" i="1"/>
  <c r="E14" i="1" s="1"/>
  <c r="E13" i="1"/>
  <c r="F13" i="1" s="1"/>
  <c r="H13" i="1" s="1"/>
  <c r="D13" i="1"/>
  <c r="C13" i="1"/>
  <c r="C12" i="1"/>
  <c r="D12" i="1" s="1"/>
  <c r="E12" i="1" s="1"/>
  <c r="C10" i="1"/>
  <c r="D9" i="1"/>
  <c r="C9" i="1"/>
  <c r="E9" i="1" s="1"/>
  <c r="E8" i="1"/>
  <c r="F8" i="1" s="1"/>
  <c r="H8" i="1" s="1"/>
  <c r="D8" i="1"/>
  <c r="C8" i="1"/>
  <c r="E10" i="1" l="1"/>
  <c r="I12" i="1"/>
  <c r="F12" i="1"/>
  <c r="H12" i="1" s="1"/>
  <c r="I14" i="1"/>
  <c r="F14" i="1"/>
  <c r="H14" i="1" s="1"/>
  <c r="I9" i="1"/>
  <c r="F9" i="1"/>
  <c r="H9" i="1" s="1"/>
  <c r="I8" i="1"/>
  <c r="D10" i="1"/>
  <c r="I13" i="1"/>
  <c r="I10" i="1" l="1"/>
  <c r="F10" i="1"/>
  <c r="H10" i="1" s="1"/>
</calcChain>
</file>

<file path=xl/sharedStrings.xml><?xml version="1.0" encoding="utf-8"?>
<sst xmlns="http://schemas.openxmlformats.org/spreadsheetml/2006/main" count="157" uniqueCount="68">
  <si>
    <t xml:space="preserve">Completions during 2020/21 to 2022/23 amounted to 1,530 compared to the London Plan target of 5,001 over the same period. 2023/24 completions are not yet finalised and have not been included in this calculation. This creates an undersupply of 3,471 new homes as at the end of 2022/23. </t>
  </si>
  <si>
    <t>5 Year Requirement</t>
  </si>
  <si>
    <t>5 Year Supply</t>
  </si>
  <si>
    <t>Number of Deliverable Years</t>
  </si>
  <si>
    <t>London Plan housing target</t>
  </si>
  <si>
    <t>Backlog</t>
  </si>
  <si>
    <t>Buffer  (on target plus backlog)</t>
  </si>
  <si>
    <t>Annual Target</t>
  </si>
  <si>
    <t>5 Year Target</t>
  </si>
  <si>
    <t>Surplus or Shortfall</t>
  </si>
  <si>
    <r>
      <t xml:space="preserve">Scenarios with </t>
    </r>
    <r>
      <rPr>
        <b/>
        <sz val="14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 buffer applied</t>
    </r>
  </si>
  <si>
    <t>Cater for backlog by end of Year 5</t>
  </si>
  <si>
    <t>Position when submitted November 2023</t>
  </si>
  <si>
    <t>Cater for backlog by end of Year 10</t>
  </si>
  <si>
    <t>Cater for backlog by end of Year 15</t>
  </si>
  <si>
    <r>
      <t xml:space="preserve">Scenarios with </t>
    </r>
    <r>
      <rPr>
        <b/>
        <sz val="14"/>
        <color theme="1"/>
        <rFont val="Calibri"/>
        <family val="2"/>
        <scheme val="minor"/>
      </rPr>
      <t>20%</t>
    </r>
    <r>
      <rPr>
        <sz val="11"/>
        <color theme="1"/>
        <rFont val="Calibri"/>
        <family val="2"/>
        <scheme val="minor"/>
      </rPr>
      <t xml:space="preserve"> buffer applied</t>
    </r>
  </si>
  <si>
    <t>Position now, as at June 2024</t>
  </si>
  <si>
    <t>Requirement V Supply Scenarios</t>
  </si>
  <si>
    <t>Yr1</t>
  </si>
  <si>
    <t>Yr2</t>
  </si>
  <si>
    <t>Yr3</t>
  </si>
  <si>
    <t>Yr4</t>
  </si>
  <si>
    <t>Yr5</t>
  </si>
  <si>
    <t>Yr6</t>
  </si>
  <si>
    <t>Yr7</t>
  </si>
  <si>
    <t>Yr8</t>
  </si>
  <si>
    <t>Yr9</t>
  </si>
  <si>
    <t>Yr10</t>
  </si>
  <si>
    <t>Yr11</t>
  </si>
  <si>
    <t>Yr12</t>
  </si>
  <si>
    <t>Yr13</t>
  </si>
  <si>
    <t>Yr14</t>
  </si>
  <si>
    <t>Yr15</t>
  </si>
  <si>
    <t>Yr16</t>
  </si>
  <si>
    <t>London Plan Target</t>
  </si>
  <si>
    <t>20% buffer</t>
  </si>
  <si>
    <t>5 year target</t>
  </si>
  <si>
    <t>15 year target</t>
  </si>
  <si>
    <t>Current approach</t>
  </si>
  <si>
    <t>London Plan plus backlog over 10 years plus 20% buffer over 5 years</t>
  </si>
  <si>
    <t>16 year target</t>
  </si>
  <si>
    <t>London Plan plus stepped backlog over 10 years plus 20% buffer over 5 years</t>
  </si>
  <si>
    <t>SUPPLY</t>
  </si>
  <si>
    <t>REQUIREMENT</t>
  </si>
  <si>
    <t>24/25</t>
  </si>
  <si>
    <t>25/26</t>
  </si>
  <si>
    <t>26/27</t>
  </si>
  <si>
    <t>27/28</t>
  </si>
  <si>
    <t>28/29</t>
  </si>
  <si>
    <t>29/30</t>
  </si>
  <si>
    <t>30/31</t>
  </si>
  <si>
    <t>31/32</t>
  </si>
  <si>
    <t>32/33</t>
  </si>
  <si>
    <t>33/34</t>
  </si>
  <si>
    <t>34/35</t>
  </si>
  <si>
    <t>35/36</t>
  </si>
  <si>
    <t>36/37</t>
  </si>
  <si>
    <t>37/38</t>
  </si>
  <si>
    <t>38/39</t>
  </si>
  <si>
    <t>39/40</t>
  </si>
  <si>
    <t>5 year supply</t>
  </si>
  <si>
    <t xml:space="preserve">15 year supply </t>
  </si>
  <si>
    <t xml:space="preserve"> 16 year supply</t>
  </si>
  <si>
    <t>London Plan plus stepped London plan target plus backlog over 10 years plus 20% buffer</t>
  </si>
  <si>
    <r>
      <t xml:space="preserve">London Plan plus backlog over </t>
    </r>
    <r>
      <rPr>
        <b/>
        <sz val="11"/>
        <color rgb="FFFF0000"/>
        <rFont val="Calibri"/>
        <family val="2"/>
        <scheme val="minor"/>
      </rPr>
      <t>15</t>
    </r>
    <r>
      <rPr>
        <b/>
        <sz val="11"/>
        <color theme="1"/>
        <rFont val="Calibri"/>
        <family val="2"/>
        <scheme val="minor"/>
      </rPr>
      <t xml:space="preserve"> years plus 20% buffer over 5 years</t>
    </r>
  </si>
  <si>
    <t>deliverable years</t>
  </si>
  <si>
    <t>shortfall or suplus</t>
  </si>
  <si>
    <t>total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</si>
</sst>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0" fillId="0" borderId="0" xfId="0" applyAlignment="1">
      <alignment horizontal="left" wrapText="1"/>
    </xf>
    <xf numFmtId="0" fontId="0" fillId="2" borderId="1" xfId="0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1" fillId="0" borderId="9" xfId="0" applyFont="1" applyBorder="1" applyAlignment="1">
      <alignment wrapText="1"/>
    </xf>
    <xf numFmtId="3" fontId="0" fillId="0" borderId="9" xfId="0" applyNumberFormat="1" applyBorder="1"/>
    <xf numFmtId="1" fontId="0" fillId="0" borderId="0" xfId="0" applyNumberFormat="1"/>
    <xf numFmtId="3" fontId="0" fillId="0" borderId="0" xfId="0" applyNumberFormat="1"/>
    <xf numFmtId="3" fontId="0" fillId="0" borderId="10" xfId="0" applyNumberFormat="1" applyBorder="1"/>
    <xf numFmtId="3" fontId="1" fillId="0" borderId="10" xfId="0" applyNumberFormat="1" applyFont="1" applyBorder="1"/>
    <xf numFmtId="2" fontId="0" fillId="6" borderId="11" xfId="0" applyNumberFormat="1" applyFill="1" applyBorder="1"/>
    <xf numFmtId="0" fontId="1" fillId="0" borderId="12" xfId="0" applyFont="1" applyBorder="1" applyAlignment="1">
      <alignment wrapText="1"/>
    </xf>
    <xf numFmtId="3" fontId="0" fillId="0" borderId="12" xfId="0" applyNumberFormat="1" applyBorder="1"/>
    <xf numFmtId="1" fontId="0" fillId="0" borderId="13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1" fillId="0" borderId="14" xfId="0" applyNumberFormat="1" applyFont="1" applyBorder="1"/>
    <xf numFmtId="2" fontId="0" fillId="6" borderId="5" xfId="0" applyNumberFormat="1" applyFill="1" applyBorder="1"/>
    <xf numFmtId="0" fontId="1" fillId="0" borderId="11" xfId="0" applyFont="1" applyBorder="1" applyAlignment="1">
      <alignment wrapText="1"/>
    </xf>
    <xf numFmtId="3" fontId="1" fillId="0" borderId="0" xfId="0" applyNumberFormat="1" applyFont="1"/>
    <xf numFmtId="2" fontId="0" fillId="8" borderId="9" xfId="0" applyNumberFormat="1" applyFill="1" applyBorder="1"/>
    <xf numFmtId="0" fontId="0" fillId="0" borderId="9" xfId="0" applyBorder="1"/>
    <xf numFmtId="2" fontId="0" fillId="6" borderId="9" xfId="0" applyNumberFormat="1" applyFill="1" applyBorder="1"/>
    <xf numFmtId="0" fontId="1" fillId="0" borderId="5" xfId="0" applyFont="1" applyBorder="1" applyAlignment="1">
      <alignment wrapText="1"/>
    </xf>
    <xf numFmtId="3" fontId="1" fillId="0" borderId="13" xfId="0" applyNumberFormat="1" applyFont="1" applyBorder="1"/>
    <xf numFmtId="2" fontId="0" fillId="6" borderId="12" xfId="0" applyNumberFormat="1" applyFill="1" applyBorder="1"/>
    <xf numFmtId="0" fontId="0" fillId="0" borderId="0" xfId="0" applyAlignment="1">
      <alignment horizontal="right"/>
    </xf>
    <xf numFmtId="0" fontId="0" fillId="9" borderId="0" xfId="0" applyFill="1"/>
    <xf numFmtId="0" fontId="0" fillId="9" borderId="0" xfId="0" applyFill="1" applyAlignment="1">
      <alignment horizontal="right"/>
    </xf>
    <xf numFmtId="0" fontId="0" fillId="10" borderId="0" xfId="0" applyFill="1"/>
    <xf numFmtId="0" fontId="0" fillId="11" borderId="0" xfId="0" applyFill="1"/>
    <xf numFmtId="0" fontId="0" fillId="11" borderId="0" xfId="0" applyFill="1" applyAlignment="1">
      <alignment horizontal="right"/>
    </xf>
    <xf numFmtId="0" fontId="0" fillId="12" borderId="0" xfId="0" applyFill="1"/>
    <xf numFmtId="0" fontId="0" fillId="13" borderId="0" xfId="0" applyFill="1"/>
    <xf numFmtId="0" fontId="0" fillId="8" borderId="0" xfId="0" applyFill="1"/>
    <xf numFmtId="0" fontId="0" fillId="2" borderId="0" xfId="0" applyFill="1"/>
    <xf numFmtId="0" fontId="1" fillId="0" borderId="0" xfId="0" applyFont="1"/>
    <xf numFmtId="0" fontId="0" fillId="14" borderId="0" xfId="0" applyFill="1"/>
    <xf numFmtId="2" fontId="0" fillId="8" borderId="0" xfId="0" applyNumberFormat="1" applyFill="1"/>
    <xf numFmtId="2" fontId="0" fillId="13" borderId="0" xfId="0" applyNumberFormat="1" applyFill="1"/>
    <xf numFmtId="3" fontId="0" fillId="13" borderId="0" xfId="0" applyNumberFormat="1" applyFill="1"/>
    <xf numFmtId="3" fontId="0" fillId="8" borderId="0" xfId="0" applyNumberFormat="1" applyFill="1"/>
    <xf numFmtId="0" fontId="0" fillId="4" borderId="0" xfId="0" applyFill="1"/>
    <xf numFmtId="0" fontId="0" fillId="7" borderId="6" xfId="0" applyFill="1" applyBorder="1" applyAlignment="1">
      <alignment horizontal="left"/>
    </xf>
    <xf numFmtId="0" fontId="0" fillId="7" borderId="7" xfId="0" applyFill="1" applyBorder="1" applyAlignment="1">
      <alignment horizontal="left"/>
    </xf>
    <xf numFmtId="0" fontId="0" fillId="7" borderId="8" xfId="0" applyFill="1" applyBorder="1" applyAlignment="1">
      <alignment horizontal="left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0" fontId="0" fillId="5" borderId="8" xfId="0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556A-1F45-44A9-940D-C79AA350ECEA}">
  <dimension ref="A1:J14"/>
  <sheetViews>
    <sheetView tabSelected="1" workbookViewId="0">
      <selection activeCell="D12" sqref="D12"/>
    </sheetView>
  </sheetViews>
  <sheetFormatPr baseColWidth="10" defaultColWidth="8.83203125" defaultRowHeight="15" x14ac:dyDescent="0.2"/>
  <cols>
    <col min="1" max="1" width="33.83203125" customWidth="1"/>
    <col min="2" max="2" width="16.6640625" customWidth="1"/>
    <col min="4" max="4" width="11.1640625" customWidth="1"/>
    <col min="9" max="9" width="12.5" customWidth="1"/>
  </cols>
  <sheetData>
    <row r="1" spans="1:10" ht="19" x14ac:dyDescent="0.25">
      <c r="A1" s="1" t="s">
        <v>17</v>
      </c>
    </row>
    <row r="3" spans="1:10" ht="46.5" customHeight="1" thickBot="1" x14ac:dyDescent="0.25">
      <c r="A3" s="52" t="s">
        <v>0</v>
      </c>
      <c r="B3" s="52"/>
      <c r="C3" s="52"/>
      <c r="D3" s="52"/>
      <c r="E3" s="52"/>
      <c r="F3" s="52"/>
      <c r="G3" s="52"/>
      <c r="H3" s="52"/>
      <c r="I3" s="52"/>
    </row>
    <row r="4" spans="1:10" ht="16" hidden="1" thickBo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10" ht="16" thickBot="1" x14ac:dyDescent="0.25">
      <c r="A5" s="2"/>
      <c r="B5" s="53" t="s">
        <v>1</v>
      </c>
      <c r="C5" s="54"/>
      <c r="D5" s="54"/>
      <c r="E5" s="54"/>
      <c r="F5" s="55"/>
      <c r="G5" s="56" t="s">
        <v>2</v>
      </c>
      <c r="H5" s="57"/>
      <c r="I5" s="58" t="s">
        <v>3</v>
      </c>
    </row>
    <row r="6" spans="1:10" ht="49" thickBot="1" x14ac:dyDescent="0.25">
      <c r="B6" s="3" t="s">
        <v>4</v>
      </c>
      <c r="C6" s="4" t="s">
        <v>5</v>
      </c>
      <c r="D6" s="5" t="s">
        <v>6</v>
      </c>
      <c r="E6" s="6" t="s">
        <v>7</v>
      </c>
      <c r="F6" s="7" t="s">
        <v>8</v>
      </c>
      <c r="G6" s="8" t="s">
        <v>2</v>
      </c>
      <c r="H6" s="9" t="s">
        <v>9</v>
      </c>
      <c r="I6" s="59"/>
    </row>
    <row r="7" spans="1:10" ht="19" x14ac:dyDescent="0.25">
      <c r="A7" s="60" t="s">
        <v>10</v>
      </c>
      <c r="B7" s="61"/>
      <c r="C7" s="61"/>
      <c r="D7" s="61"/>
      <c r="E7" s="61"/>
      <c r="F7" s="61"/>
      <c r="G7" s="61"/>
      <c r="H7" s="61"/>
      <c r="I7" s="62"/>
    </row>
    <row r="8" spans="1:10" ht="16" x14ac:dyDescent="0.2">
      <c r="A8" s="10" t="s">
        <v>11</v>
      </c>
      <c r="B8" s="11">
        <v>1667</v>
      </c>
      <c r="C8" s="12">
        <f>3471/5</f>
        <v>694.2</v>
      </c>
      <c r="D8" s="12">
        <f>(B8+C8)*0.05</f>
        <v>118.06</v>
      </c>
      <c r="E8" s="13">
        <f>SUM(B8:D8)</f>
        <v>2479.2599999999998</v>
      </c>
      <c r="F8" s="14">
        <f>E8*5</f>
        <v>12396.3</v>
      </c>
      <c r="G8" s="11">
        <v>13187</v>
      </c>
      <c r="H8" s="15">
        <f>G8-F8</f>
        <v>790.70000000000073</v>
      </c>
      <c r="I8" s="16">
        <f>G8/E8</f>
        <v>5.3189258085073776</v>
      </c>
      <c r="J8" t="s">
        <v>12</v>
      </c>
    </row>
    <row r="9" spans="1:10" ht="16" x14ac:dyDescent="0.2">
      <c r="A9" s="10" t="s">
        <v>13</v>
      </c>
      <c r="B9" s="11">
        <v>1667</v>
      </c>
      <c r="C9" s="12">
        <f>3471/10</f>
        <v>347.1</v>
      </c>
      <c r="D9" s="12">
        <f>(B9+C9)*0.05</f>
        <v>100.705</v>
      </c>
      <c r="E9" s="13">
        <f t="shared" ref="E9:E10" si="0">SUM(B9:D9)</f>
        <v>2114.8049999999998</v>
      </c>
      <c r="F9" s="14">
        <f t="shared" ref="F9:F10" si="1">E9*5</f>
        <v>10574.025</v>
      </c>
      <c r="G9" s="11">
        <v>13187</v>
      </c>
      <c r="H9" s="15">
        <f t="shared" ref="H9:H10" si="2">G9-F9</f>
        <v>2612.9750000000004</v>
      </c>
      <c r="I9" s="16">
        <f t="shared" ref="I9:I10" si="3">G9/E9</f>
        <v>6.2355630897411354</v>
      </c>
    </row>
    <row r="10" spans="1:10" ht="17" thickBot="1" x14ac:dyDescent="0.25">
      <c r="A10" s="17" t="s">
        <v>14</v>
      </c>
      <c r="B10" s="18">
        <v>1667</v>
      </c>
      <c r="C10" s="19">
        <f>3471/15</f>
        <v>231.4</v>
      </c>
      <c r="D10" s="12">
        <f>(B10+C10)*0.05</f>
        <v>94.920000000000016</v>
      </c>
      <c r="E10" s="20">
        <f t="shared" si="0"/>
        <v>1993.3200000000002</v>
      </c>
      <c r="F10" s="21">
        <f t="shared" si="1"/>
        <v>9966.6</v>
      </c>
      <c r="G10" s="18">
        <v>13187</v>
      </c>
      <c r="H10" s="22">
        <f t="shared" si="2"/>
        <v>3220.3999999999996</v>
      </c>
      <c r="I10" s="23">
        <f t="shared" si="3"/>
        <v>6.6155960909437512</v>
      </c>
    </row>
    <row r="11" spans="1:10" ht="19" x14ac:dyDescent="0.25">
      <c r="A11" s="49" t="s">
        <v>15</v>
      </c>
      <c r="B11" s="50"/>
      <c r="C11" s="50"/>
      <c r="D11" s="50"/>
      <c r="E11" s="50"/>
      <c r="F11" s="50"/>
      <c r="G11" s="50"/>
      <c r="H11" s="50"/>
      <c r="I11" s="51"/>
    </row>
    <row r="12" spans="1:10" ht="16" x14ac:dyDescent="0.2">
      <c r="A12" s="24" t="s">
        <v>11</v>
      </c>
      <c r="B12" s="13">
        <v>1667</v>
      </c>
      <c r="C12" s="12">
        <f>3471/5</f>
        <v>694.2</v>
      </c>
      <c r="D12" s="12">
        <f>(B12+C12)*0.2</f>
        <v>472.24</v>
      </c>
      <c r="E12" s="13">
        <f>SUM(B12:D12)</f>
        <v>2833.4399999999996</v>
      </c>
      <c r="F12" s="13">
        <f>E12*5</f>
        <v>14167.199999999997</v>
      </c>
      <c r="G12" s="11">
        <v>13187</v>
      </c>
      <c r="H12" s="25">
        <f>G12-F12</f>
        <v>-980.19999999999709</v>
      </c>
      <c r="I12" s="26">
        <f>G12/E12</f>
        <v>4.654060082443956</v>
      </c>
      <c r="J12" s="27" t="s">
        <v>16</v>
      </c>
    </row>
    <row r="13" spans="1:10" ht="16" x14ac:dyDescent="0.2">
      <c r="A13" s="24" t="s">
        <v>13</v>
      </c>
      <c r="B13" s="13">
        <v>1667</v>
      </c>
      <c r="C13" s="12">
        <f>3471/10</f>
        <v>347.1</v>
      </c>
      <c r="D13" s="12">
        <f>(B13+C13)*0.2</f>
        <v>402.82</v>
      </c>
      <c r="E13" s="13">
        <f t="shared" ref="E13:E14" si="4">SUM(B13:D13)</f>
        <v>2416.92</v>
      </c>
      <c r="F13" s="14">
        <f t="shared" ref="F13:F14" si="5">E13*5</f>
        <v>12084.6</v>
      </c>
      <c r="G13" s="13">
        <v>13187</v>
      </c>
      <c r="H13" s="25">
        <f t="shared" ref="H13:H14" si="6">G13-F13</f>
        <v>1102.3999999999996</v>
      </c>
      <c r="I13" s="28">
        <f t="shared" ref="I13:I14" si="7">G13/E13</f>
        <v>5.4561177035234927</v>
      </c>
      <c r="J13" s="27"/>
    </row>
    <row r="14" spans="1:10" ht="17" thickBot="1" x14ac:dyDescent="0.25">
      <c r="A14" s="29" t="s">
        <v>14</v>
      </c>
      <c r="B14" s="20">
        <v>1667</v>
      </c>
      <c r="C14" s="19">
        <f>3471/15</f>
        <v>231.4</v>
      </c>
      <c r="D14" s="19">
        <f>(B14+C14)*0.2</f>
        <v>379.68000000000006</v>
      </c>
      <c r="E14" s="20">
        <f t="shared" si="4"/>
        <v>2278.08</v>
      </c>
      <c r="F14" s="20">
        <f t="shared" si="5"/>
        <v>11390.4</v>
      </c>
      <c r="G14" s="18">
        <v>13187</v>
      </c>
      <c r="H14" s="30">
        <f t="shared" si="6"/>
        <v>1796.6000000000004</v>
      </c>
      <c r="I14" s="31">
        <f t="shared" si="7"/>
        <v>5.7886465795757829</v>
      </c>
      <c r="J14" s="27"/>
    </row>
  </sheetData>
  <mergeCells count="6">
    <mergeCell ref="A11:I11"/>
    <mergeCell ref="A3:I3"/>
    <mergeCell ref="B5:F5"/>
    <mergeCell ref="G5:H5"/>
    <mergeCell ref="I5:I6"/>
    <mergeCell ref="A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201B-9780-45D0-9234-A67D38458862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4B685-DD1B-483C-A67A-115973A22D91}">
  <dimension ref="A1:V47"/>
  <sheetViews>
    <sheetView topLeftCell="C1" workbookViewId="0">
      <pane ySplit="1" topLeftCell="A2" activePane="bottomLeft" state="frozen"/>
      <selection pane="bottomLeft" activeCell="O5" sqref="O5"/>
    </sheetView>
  </sheetViews>
  <sheetFormatPr baseColWidth="10" defaultColWidth="8.83203125" defaultRowHeight="15" x14ac:dyDescent="0.2"/>
  <cols>
    <col min="1" max="2" width="18" customWidth="1"/>
    <col min="3" max="18" width="8.6640625" customWidth="1"/>
  </cols>
  <sheetData>
    <row r="1" spans="1:22" x14ac:dyDescent="0.2">
      <c r="C1" s="43" t="s">
        <v>44</v>
      </c>
      <c r="D1" s="43" t="s">
        <v>45</v>
      </c>
      <c r="E1" s="43" t="s">
        <v>46</v>
      </c>
      <c r="F1" s="43" t="s">
        <v>47</v>
      </c>
      <c r="G1" s="43" t="s">
        <v>48</v>
      </c>
      <c r="H1" s="43" t="s">
        <v>49</v>
      </c>
      <c r="I1" s="43" t="s">
        <v>50</v>
      </c>
      <c r="J1" s="43" t="s">
        <v>51</v>
      </c>
      <c r="K1" s="43" t="s">
        <v>52</v>
      </c>
      <c r="L1" s="43" t="s">
        <v>53</v>
      </c>
      <c r="M1" s="43" t="s">
        <v>54</v>
      </c>
      <c r="N1" s="43" t="s">
        <v>55</v>
      </c>
      <c r="O1" s="43" t="s">
        <v>56</v>
      </c>
      <c r="P1" s="43" t="s">
        <v>57</v>
      </c>
      <c r="Q1" s="43" t="s">
        <v>58</v>
      </c>
      <c r="R1" s="43" t="s">
        <v>59</v>
      </c>
    </row>
    <row r="2" spans="1:22" ht="19" x14ac:dyDescent="0.25">
      <c r="B2" s="1" t="s">
        <v>42</v>
      </c>
    </row>
    <row r="3" spans="1:22" x14ac:dyDescent="0.2">
      <c r="B3" s="41" t="s">
        <v>60</v>
      </c>
      <c r="G3" s="25">
        <v>13187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22" x14ac:dyDescent="0.2">
      <c r="B4" s="41" t="s">
        <v>61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25">
        <v>30176</v>
      </c>
      <c r="R4" s="42"/>
    </row>
    <row r="5" spans="1:22" x14ac:dyDescent="0.2">
      <c r="B5" s="41" t="s">
        <v>62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25">
        <v>31425</v>
      </c>
    </row>
    <row r="7" spans="1:22" ht="19" x14ac:dyDescent="0.25">
      <c r="B7" s="1" t="s">
        <v>43</v>
      </c>
    </row>
    <row r="8" spans="1:22" x14ac:dyDescent="0.2">
      <c r="A8" s="64" t="s">
        <v>38</v>
      </c>
      <c r="B8" t="s">
        <v>34</v>
      </c>
      <c r="C8">
        <v>1667</v>
      </c>
      <c r="D8">
        <v>1667</v>
      </c>
      <c r="E8">
        <v>1667</v>
      </c>
      <c r="F8">
        <v>1667</v>
      </c>
      <c r="G8">
        <v>1667</v>
      </c>
      <c r="H8">
        <v>1667</v>
      </c>
      <c r="I8">
        <v>1667</v>
      </c>
      <c r="J8">
        <v>1667</v>
      </c>
      <c r="K8">
        <v>1667</v>
      </c>
      <c r="L8">
        <v>1667</v>
      </c>
      <c r="M8">
        <v>1667</v>
      </c>
      <c r="N8">
        <v>1667</v>
      </c>
      <c r="O8">
        <v>1667</v>
      </c>
      <c r="P8">
        <v>1667</v>
      </c>
      <c r="Q8">
        <v>1667</v>
      </c>
      <c r="R8">
        <v>1667</v>
      </c>
      <c r="S8">
        <f>SUM(C8:R8)</f>
        <v>26672</v>
      </c>
    </row>
    <row r="9" spans="1:22" x14ac:dyDescent="0.2">
      <c r="A9" s="64"/>
      <c r="B9" t="s">
        <v>5</v>
      </c>
      <c r="C9">
        <v>694</v>
      </c>
      <c r="D9">
        <v>694</v>
      </c>
      <c r="E9">
        <v>694</v>
      </c>
      <c r="F9">
        <v>694</v>
      </c>
      <c r="G9">
        <v>694</v>
      </c>
      <c r="S9">
        <f t="shared" ref="S9:S10" si="0">SUM(C9:R9)</f>
        <v>3470</v>
      </c>
    </row>
    <row r="10" spans="1:22" x14ac:dyDescent="0.2">
      <c r="A10" s="64"/>
      <c r="B10" t="s">
        <v>35</v>
      </c>
      <c r="C10">
        <v>472</v>
      </c>
      <c r="D10">
        <v>472</v>
      </c>
      <c r="E10">
        <v>472</v>
      </c>
      <c r="F10">
        <v>472</v>
      </c>
      <c r="G10">
        <v>472</v>
      </c>
      <c r="S10">
        <f t="shared" si="0"/>
        <v>2360</v>
      </c>
      <c r="T10" s="48">
        <f>S8+S9+S10</f>
        <v>32502</v>
      </c>
      <c r="U10" s="48" t="s">
        <v>67</v>
      </c>
      <c r="V10" s="48"/>
    </row>
    <row r="11" spans="1:22" x14ac:dyDescent="0.2">
      <c r="E11" s="36"/>
      <c r="F11" s="37" t="s">
        <v>36</v>
      </c>
      <c r="G11" s="40">
        <f>SUM(C8:G10)</f>
        <v>14165</v>
      </c>
      <c r="O11" s="33"/>
      <c r="P11" s="34" t="s">
        <v>37</v>
      </c>
      <c r="Q11" s="40">
        <f>SUM(C8:Q10)</f>
        <v>30835</v>
      </c>
    </row>
    <row r="12" spans="1:22" x14ac:dyDescent="0.2">
      <c r="F12" s="32" t="s">
        <v>65</v>
      </c>
      <c r="G12" s="44">
        <f>G3/(G8+G9+G10)</f>
        <v>4.6547829156371341</v>
      </c>
      <c r="R12" s="40">
        <f>SUM(C8:R10)</f>
        <v>32502</v>
      </c>
      <c r="S12" s="38" t="s">
        <v>40</v>
      </c>
      <c r="T12" s="38"/>
    </row>
    <row r="13" spans="1:22" x14ac:dyDescent="0.2">
      <c r="Q13" s="47">
        <f>Q4-Q11</f>
        <v>-659</v>
      </c>
      <c r="R13" s="47">
        <f>R5-R12</f>
        <v>-1077</v>
      </c>
      <c r="S13" t="s">
        <v>66</v>
      </c>
    </row>
    <row r="15" spans="1:22" x14ac:dyDescent="0.2">
      <c r="C15" t="s">
        <v>18</v>
      </c>
      <c r="D15" t="s">
        <v>19</v>
      </c>
      <c r="E15" t="s">
        <v>20</v>
      </c>
      <c r="F15" t="s">
        <v>21</v>
      </c>
      <c r="G15" t="s">
        <v>22</v>
      </c>
      <c r="H15" t="s">
        <v>23</v>
      </c>
      <c r="I15" t="s">
        <v>24</v>
      </c>
      <c r="J15" t="s">
        <v>25</v>
      </c>
      <c r="K15" t="s">
        <v>26</v>
      </c>
      <c r="L15" t="s">
        <v>27</v>
      </c>
      <c r="M15" t="s">
        <v>28</v>
      </c>
      <c r="N15" t="s">
        <v>29</v>
      </c>
      <c r="O15" t="s">
        <v>30</v>
      </c>
      <c r="P15" t="s">
        <v>31</v>
      </c>
      <c r="Q15" t="s">
        <v>32</v>
      </c>
      <c r="R15" t="s">
        <v>33</v>
      </c>
    </row>
    <row r="16" spans="1:22" ht="15" customHeight="1" x14ac:dyDescent="0.2">
      <c r="A16" s="63" t="s">
        <v>39</v>
      </c>
      <c r="B16" t="s">
        <v>34</v>
      </c>
      <c r="C16">
        <v>1667</v>
      </c>
      <c r="D16">
        <v>1667</v>
      </c>
      <c r="E16">
        <v>1667</v>
      </c>
      <c r="F16">
        <v>1667</v>
      </c>
      <c r="G16">
        <v>1667</v>
      </c>
      <c r="H16">
        <v>1667</v>
      </c>
      <c r="I16">
        <v>1667</v>
      </c>
      <c r="J16">
        <v>1667</v>
      </c>
      <c r="K16">
        <v>1667</v>
      </c>
      <c r="L16">
        <v>1667</v>
      </c>
      <c r="M16">
        <v>1667</v>
      </c>
      <c r="N16">
        <v>1667</v>
      </c>
      <c r="O16">
        <v>1667</v>
      </c>
      <c r="P16">
        <v>1667</v>
      </c>
      <c r="Q16">
        <v>1667</v>
      </c>
      <c r="R16">
        <v>1667</v>
      </c>
      <c r="S16">
        <f>SUM(C16:R16)</f>
        <v>26672</v>
      </c>
    </row>
    <row r="17" spans="1:22" x14ac:dyDescent="0.2">
      <c r="A17" s="63"/>
      <c r="B17" t="s">
        <v>5</v>
      </c>
      <c r="C17">
        <v>347</v>
      </c>
      <c r="D17">
        <v>347</v>
      </c>
      <c r="E17">
        <v>347</v>
      </c>
      <c r="F17">
        <v>347</v>
      </c>
      <c r="G17">
        <v>347</v>
      </c>
      <c r="H17">
        <v>347</v>
      </c>
      <c r="I17">
        <v>347</v>
      </c>
      <c r="J17">
        <v>347</v>
      </c>
      <c r="K17">
        <v>347</v>
      </c>
      <c r="L17">
        <v>347</v>
      </c>
      <c r="S17">
        <f t="shared" ref="S17:S18" si="1">SUM(C17:R17)</f>
        <v>3470</v>
      </c>
    </row>
    <row r="18" spans="1:22" x14ac:dyDescent="0.2">
      <c r="A18" s="63"/>
      <c r="B18" t="s">
        <v>35</v>
      </c>
      <c r="C18">
        <v>403</v>
      </c>
      <c r="D18">
        <v>403</v>
      </c>
      <c r="E18">
        <v>403</v>
      </c>
      <c r="F18">
        <v>403</v>
      </c>
      <c r="G18">
        <v>403</v>
      </c>
      <c r="S18">
        <f t="shared" si="1"/>
        <v>2015</v>
      </c>
      <c r="T18" s="48">
        <f>S16+S17+S18</f>
        <v>32157</v>
      </c>
      <c r="U18" s="48" t="s">
        <v>67</v>
      </c>
      <c r="V18" s="48"/>
    </row>
    <row r="19" spans="1:22" x14ac:dyDescent="0.2">
      <c r="A19" s="63"/>
      <c r="E19" s="36"/>
      <c r="F19" s="37" t="s">
        <v>36</v>
      </c>
      <c r="G19" s="39">
        <f>SUM(C16:G18)</f>
        <v>12085</v>
      </c>
      <c r="H19" s="32"/>
      <c r="O19" s="33"/>
      <c r="P19" s="34" t="s">
        <v>37</v>
      </c>
      <c r="Q19" s="40">
        <f>SUM(C16:Q18)</f>
        <v>30490</v>
      </c>
    </row>
    <row r="20" spans="1:22" x14ac:dyDescent="0.2">
      <c r="F20" s="32" t="s">
        <v>65</v>
      </c>
      <c r="G20" s="45">
        <f>G3/(G16+G17+G18)</f>
        <v>5.4559371121224656</v>
      </c>
      <c r="R20" s="40">
        <f>SUM(C16:R18)</f>
        <v>32157</v>
      </c>
      <c r="S20" s="35" t="s">
        <v>40</v>
      </c>
      <c r="T20" s="35"/>
    </row>
    <row r="21" spans="1:22" x14ac:dyDescent="0.2">
      <c r="Q21" s="47">
        <f>Q4-Q19</f>
        <v>-314</v>
      </c>
      <c r="R21" s="47">
        <f>R5-R20</f>
        <v>-732</v>
      </c>
      <c r="S21" t="s">
        <v>66</v>
      </c>
    </row>
    <row r="22" spans="1:22" x14ac:dyDescent="0.2">
      <c r="Q22" s="13"/>
      <c r="R22" s="13"/>
    </row>
    <row r="23" spans="1:22" x14ac:dyDescent="0.2">
      <c r="Q23" s="13"/>
      <c r="R23" s="13"/>
    </row>
    <row r="24" spans="1:22" x14ac:dyDescent="0.2">
      <c r="C24" t="s">
        <v>18</v>
      </c>
      <c r="D24" t="s">
        <v>19</v>
      </c>
      <c r="E24" t="s">
        <v>20</v>
      </c>
      <c r="F24" t="s">
        <v>21</v>
      </c>
      <c r="G24" t="s">
        <v>22</v>
      </c>
      <c r="H24" t="s">
        <v>23</v>
      </c>
      <c r="I24" t="s">
        <v>24</v>
      </c>
      <c r="J24" t="s">
        <v>25</v>
      </c>
      <c r="K24" t="s">
        <v>26</v>
      </c>
      <c r="L24" t="s">
        <v>27</v>
      </c>
      <c r="M24" t="s">
        <v>28</v>
      </c>
      <c r="N24" t="s">
        <v>29</v>
      </c>
      <c r="O24" t="s">
        <v>30</v>
      </c>
      <c r="P24" t="s">
        <v>31</v>
      </c>
      <c r="Q24" t="s">
        <v>32</v>
      </c>
      <c r="R24" t="s">
        <v>33</v>
      </c>
    </row>
    <row r="25" spans="1:22" ht="15" customHeight="1" x14ac:dyDescent="0.2">
      <c r="A25" s="63" t="s">
        <v>64</v>
      </c>
      <c r="B25" t="s">
        <v>34</v>
      </c>
      <c r="C25">
        <v>1667</v>
      </c>
      <c r="D25">
        <v>1667</v>
      </c>
      <c r="E25">
        <v>1667</v>
      </c>
      <c r="F25">
        <v>1667</v>
      </c>
      <c r="G25">
        <v>1667</v>
      </c>
      <c r="H25">
        <v>1667</v>
      </c>
      <c r="I25">
        <v>1667</v>
      </c>
      <c r="J25">
        <v>1667</v>
      </c>
      <c r="K25">
        <v>1667</v>
      </c>
      <c r="L25">
        <v>1667</v>
      </c>
      <c r="M25">
        <v>1667</v>
      </c>
      <c r="N25">
        <v>1667</v>
      </c>
      <c r="O25">
        <v>1667</v>
      </c>
      <c r="P25">
        <v>1667</v>
      </c>
      <c r="Q25">
        <v>1667</v>
      </c>
      <c r="R25">
        <v>1667</v>
      </c>
      <c r="S25">
        <f>SUM(C25:R25)</f>
        <v>26672</v>
      </c>
    </row>
    <row r="26" spans="1:22" x14ac:dyDescent="0.2">
      <c r="A26" s="63"/>
      <c r="B26" t="s">
        <v>5</v>
      </c>
      <c r="C26">
        <v>231</v>
      </c>
      <c r="D26">
        <v>231</v>
      </c>
      <c r="E26">
        <v>231</v>
      </c>
      <c r="F26">
        <v>231</v>
      </c>
      <c r="G26">
        <v>231</v>
      </c>
      <c r="H26">
        <v>231</v>
      </c>
      <c r="I26">
        <v>231</v>
      </c>
      <c r="J26">
        <v>231</v>
      </c>
      <c r="K26">
        <v>231</v>
      </c>
      <c r="L26">
        <v>232</v>
      </c>
      <c r="M26">
        <v>232</v>
      </c>
      <c r="N26">
        <v>232</v>
      </c>
      <c r="O26">
        <v>232</v>
      </c>
      <c r="P26">
        <v>232</v>
      </c>
      <c r="Q26">
        <v>232</v>
      </c>
      <c r="S26">
        <f t="shared" ref="S26:S27" si="2">SUM(C26:R26)</f>
        <v>3471</v>
      </c>
    </row>
    <row r="27" spans="1:22" x14ac:dyDescent="0.2">
      <c r="A27" s="63"/>
      <c r="B27" t="s">
        <v>35</v>
      </c>
      <c r="C27">
        <v>380</v>
      </c>
      <c r="D27">
        <v>380</v>
      </c>
      <c r="E27">
        <v>380</v>
      </c>
      <c r="F27">
        <v>380</v>
      </c>
      <c r="G27">
        <v>380</v>
      </c>
      <c r="S27">
        <f t="shared" si="2"/>
        <v>1900</v>
      </c>
      <c r="T27" s="48">
        <f>S25+S26+S27</f>
        <v>32043</v>
      </c>
      <c r="U27" s="48" t="s">
        <v>67</v>
      </c>
      <c r="V27" s="48"/>
    </row>
    <row r="28" spans="1:22" x14ac:dyDescent="0.2">
      <c r="A28" s="63"/>
      <c r="E28" s="36"/>
      <c r="F28" s="37" t="s">
        <v>36</v>
      </c>
      <c r="G28" s="39">
        <f>SUM(C25:G27)</f>
        <v>11390</v>
      </c>
      <c r="H28" s="32"/>
      <c r="O28" s="33"/>
      <c r="P28" s="34" t="s">
        <v>37</v>
      </c>
      <c r="Q28" s="40">
        <f>SUM(C25:Q27)</f>
        <v>30376</v>
      </c>
    </row>
    <row r="29" spans="1:22" x14ac:dyDescent="0.2">
      <c r="F29" s="32" t="s">
        <v>65</v>
      </c>
      <c r="G29" s="45">
        <f>G3/(G25+G26+G27)</f>
        <v>5.7888498683055314</v>
      </c>
      <c r="R29" s="40">
        <f>SUM(C25:R27)</f>
        <v>32043</v>
      </c>
      <c r="S29" s="35" t="s">
        <v>40</v>
      </c>
      <c r="T29" s="35"/>
    </row>
    <row r="30" spans="1:22" x14ac:dyDescent="0.2">
      <c r="Q30" s="47">
        <f>Q4-Q28</f>
        <v>-200</v>
      </c>
      <c r="R30" s="47">
        <f>R5-R29</f>
        <v>-618</v>
      </c>
      <c r="S30" t="s">
        <v>66</v>
      </c>
    </row>
    <row r="32" spans="1:22" x14ac:dyDescent="0.2">
      <c r="C32" t="s">
        <v>18</v>
      </c>
      <c r="D32" t="s">
        <v>19</v>
      </c>
      <c r="E32" t="s">
        <v>20</v>
      </c>
      <c r="F32" t="s">
        <v>21</v>
      </c>
      <c r="G32" t="s">
        <v>22</v>
      </c>
      <c r="H32" t="s">
        <v>23</v>
      </c>
      <c r="I32" t="s">
        <v>24</v>
      </c>
      <c r="J32" t="s">
        <v>25</v>
      </c>
      <c r="K32" t="s">
        <v>26</v>
      </c>
      <c r="L32" t="s">
        <v>27</v>
      </c>
      <c r="M32" t="s">
        <v>28</v>
      </c>
      <c r="N32" t="s">
        <v>29</v>
      </c>
      <c r="O32" t="s">
        <v>30</v>
      </c>
      <c r="P32" t="s">
        <v>31</v>
      </c>
      <c r="Q32" t="s">
        <v>32</v>
      </c>
      <c r="R32" t="s">
        <v>33</v>
      </c>
    </row>
    <row r="33" spans="1:22" ht="15" customHeight="1" x14ac:dyDescent="0.2">
      <c r="A33" s="63" t="s">
        <v>41</v>
      </c>
      <c r="B33" t="s">
        <v>34</v>
      </c>
      <c r="C33">
        <v>1667</v>
      </c>
      <c r="D33">
        <v>1667</v>
      </c>
      <c r="E33">
        <v>1667</v>
      </c>
      <c r="F33">
        <v>1667</v>
      </c>
      <c r="G33">
        <v>1667</v>
      </c>
      <c r="H33">
        <v>1667</v>
      </c>
      <c r="I33">
        <v>1667</v>
      </c>
      <c r="J33">
        <v>1667</v>
      </c>
      <c r="K33">
        <v>1667</v>
      </c>
      <c r="L33">
        <v>1667</v>
      </c>
      <c r="M33">
        <v>1667</v>
      </c>
      <c r="N33">
        <v>1667</v>
      </c>
      <c r="O33">
        <v>1667</v>
      </c>
      <c r="P33">
        <v>1667</v>
      </c>
      <c r="Q33">
        <v>1667</v>
      </c>
      <c r="R33">
        <v>1667</v>
      </c>
      <c r="S33">
        <f>SUM(C33:R33)</f>
        <v>26672</v>
      </c>
    </row>
    <row r="34" spans="1:22" x14ac:dyDescent="0.2">
      <c r="A34" s="63"/>
      <c r="B34" t="s">
        <v>5</v>
      </c>
      <c r="F34">
        <v>496</v>
      </c>
      <c r="G34">
        <v>496</v>
      </c>
      <c r="H34">
        <v>496</v>
      </c>
      <c r="I34">
        <v>496</v>
      </c>
      <c r="J34">
        <v>496</v>
      </c>
      <c r="K34">
        <v>496</v>
      </c>
      <c r="L34">
        <v>496</v>
      </c>
      <c r="S34">
        <f t="shared" ref="S34:S35" si="3">SUM(C34:R34)</f>
        <v>3472</v>
      </c>
    </row>
    <row r="35" spans="1:22" x14ac:dyDescent="0.2">
      <c r="A35" s="63"/>
      <c r="B35" t="s">
        <v>35</v>
      </c>
      <c r="C35">
        <v>333</v>
      </c>
      <c r="D35">
        <v>333</v>
      </c>
      <c r="E35">
        <v>333</v>
      </c>
      <c r="F35">
        <v>433</v>
      </c>
      <c r="G35">
        <v>433</v>
      </c>
      <c r="S35">
        <f t="shared" si="3"/>
        <v>1865</v>
      </c>
      <c r="T35" s="48">
        <f>S33+S34+S35</f>
        <v>32009</v>
      </c>
      <c r="U35" s="48" t="s">
        <v>67</v>
      </c>
      <c r="V35" s="48"/>
    </row>
    <row r="36" spans="1:22" x14ac:dyDescent="0.2">
      <c r="A36" s="63"/>
      <c r="E36" s="36"/>
      <c r="F36" s="37" t="s">
        <v>36</v>
      </c>
      <c r="G36" s="39">
        <f>SUM(C33:G35)</f>
        <v>11192</v>
      </c>
      <c r="H36" s="32"/>
      <c r="O36" s="33"/>
      <c r="P36" s="34" t="s">
        <v>37</v>
      </c>
      <c r="Q36" s="40">
        <f>SUM(C33:Q35)</f>
        <v>30342</v>
      </c>
    </row>
    <row r="37" spans="1:22" x14ac:dyDescent="0.2">
      <c r="A37" s="63"/>
      <c r="F37" s="32" t="s">
        <v>65</v>
      </c>
      <c r="G37" s="45">
        <f>G3/2238</f>
        <v>5.8923145665773013</v>
      </c>
      <c r="R37" s="40">
        <f>SUM(C33:R35)</f>
        <v>32009</v>
      </c>
      <c r="S37" s="35" t="s">
        <v>40</v>
      </c>
    </row>
    <row r="38" spans="1:22" x14ac:dyDescent="0.2">
      <c r="Q38" s="47">
        <f>Q4-Q36</f>
        <v>-166</v>
      </c>
      <c r="R38" s="47">
        <f>R5-R37</f>
        <v>-584</v>
      </c>
      <c r="S38" t="s">
        <v>66</v>
      </c>
    </row>
    <row r="41" spans="1:22" x14ac:dyDescent="0.2">
      <c r="C41" t="s">
        <v>18</v>
      </c>
      <c r="D41" t="s">
        <v>19</v>
      </c>
      <c r="E41" t="s">
        <v>20</v>
      </c>
      <c r="F41" t="s">
        <v>21</v>
      </c>
      <c r="G41" t="s">
        <v>22</v>
      </c>
      <c r="H41" t="s">
        <v>23</v>
      </c>
      <c r="I41" t="s">
        <v>24</v>
      </c>
      <c r="J41" t="s">
        <v>25</v>
      </c>
      <c r="K41" t="s">
        <v>26</v>
      </c>
      <c r="L41" t="s">
        <v>27</v>
      </c>
      <c r="M41" t="s">
        <v>28</v>
      </c>
      <c r="N41" t="s">
        <v>29</v>
      </c>
      <c r="O41" t="s">
        <v>30</v>
      </c>
      <c r="P41" t="s">
        <v>31</v>
      </c>
      <c r="Q41" t="s">
        <v>32</v>
      </c>
      <c r="R41" t="s">
        <v>33</v>
      </c>
    </row>
    <row r="42" spans="1:22" ht="15" customHeight="1" x14ac:dyDescent="0.2">
      <c r="A42" s="63" t="s">
        <v>63</v>
      </c>
      <c r="B42" t="s">
        <v>34</v>
      </c>
      <c r="C42">
        <v>917</v>
      </c>
      <c r="D42">
        <v>917</v>
      </c>
      <c r="E42">
        <v>917</v>
      </c>
      <c r="F42">
        <v>917</v>
      </c>
      <c r="G42">
        <v>917</v>
      </c>
      <c r="H42">
        <v>2417</v>
      </c>
      <c r="I42">
        <v>2417</v>
      </c>
      <c r="J42">
        <v>2417</v>
      </c>
      <c r="K42">
        <v>2417</v>
      </c>
      <c r="L42">
        <v>2417</v>
      </c>
      <c r="M42">
        <v>1667</v>
      </c>
      <c r="N42">
        <v>1667</v>
      </c>
      <c r="O42">
        <v>1667</v>
      </c>
      <c r="P42">
        <v>1667</v>
      </c>
      <c r="Q42">
        <v>1667</v>
      </c>
      <c r="R42">
        <v>1667</v>
      </c>
      <c r="S42">
        <f>SUM(C42:R42)</f>
        <v>26672</v>
      </c>
    </row>
    <row r="43" spans="1:22" x14ac:dyDescent="0.2">
      <c r="A43" s="63"/>
      <c r="B43" t="s">
        <v>5</v>
      </c>
      <c r="C43">
        <v>347</v>
      </c>
      <c r="D43">
        <v>347</v>
      </c>
      <c r="E43">
        <v>347</v>
      </c>
      <c r="F43">
        <v>347</v>
      </c>
      <c r="G43">
        <v>347</v>
      </c>
      <c r="H43">
        <v>347</v>
      </c>
      <c r="I43">
        <v>347</v>
      </c>
      <c r="J43">
        <v>347</v>
      </c>
      <c r="K43">
        <v>347</v>
      </c>
      <c r="L43">
        <v>347</v>
      </c>
      <c r="S43">
        <f t="shared" ref="S43:S44" si="4">SUM(C43:R43)</f>
        <v>3470</v>
      </c>
    </row>
    <row r="44" spans="1:22" x14ac:dyDescent="0.2">
      <c r="A44" s="63"/>
      <c r="B44" t="s">
        <v>35</v>
      </c>
      <c r="C44">
        <v>253</v>
      </c>
      <c r="D44">
        <v>253</v>
      </c>
      <c r="E44">
        <v>253</v>
      </c>
      <c r="F44">
        <v>253</v>
      </c>
      <c r="G44">
        <v>253</v>
      </c>
      <c r="S44">
        <f t="shared" si="4"/>
        <v>1265</v>
      </c>
      <c r="T44" s="48">
        <f>S42+S43+S44</f>
        <v>31407</v>
      </c>
      <c r="U44" s="48" t="s">
        <v>67</v>
      </c>
      <c r="V44" s="48"/>
    </row>
    <row r="45" spans="1:22" x14ac:dyDescent="0.2">
      <c r="A45" s="63"/>
      <c r="E45" s="36"/>
      <c r="F45" s="37" t="s">
        <v>36</v>
      </c>
      <c r="G45" s="39">
        <f>SUM(C42:G44)</f>
        <v>7585</v>
      </c>
      <c r="H45" s="32"/>
      <c r="O45" s="33"/>
      <c r="P45" s="34" t="s">
        <v>37</v>
      </c>
      <c r="Q45" s="39">
        <f>SUM(C42:Q44)</f>
        <v>29740</v>
      </c>
    </row>
    <row r="46" spans="1:22" x14ac:dyDescent="0.2">
      <c r="A46" s="63"/>
      <c r="F46" s="32" t="s">
        <v>65</v>
      </c>
      <c r="G46" s="45">
        <f>G3/(G42+G43+G44)</f>
        <v>8.6928147659854975</v>
      </c>
      <c r="R46" s="39">
        <f>SUM(C42:R44)</f>
        <v>31407</v>
      </c>
      <c r="S46" s="35" t="s">
        <v>40</v>
      </c>
    </row>
    <row r="47" spans="1:22" x14ac:dyDescent="0.2">
      <c r="Q47" s="46">
        <f>Q4-Q45</f>
        <v>436</v>
      </c>
      <c r="R47" s="46">
        <f>R5-R46</f>
        <v>18</v>
      </c>
      <c r="S47" t="s">
        <v>66</v>
      </c>
    </row>
  </sheetData>
  <mergeCells count="5">
    <mergeCell ref="A42:A46"/>
    <mergeCell ref="A25:A28"/>
    <mergeCell ref="A8:A10"/>
    <mergeCell ref="A16:A19"/>
    <mergeCell ref="A33:A3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>London Borough of Lewisham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Steward, Angela</dc:creator>
  <cp:lastModifiedBy>Ian Kemp</cp:lastModifiedBy>
  <dcterms:created xsi:type="dcterms:W3CDTF">2024-06-19T10:16:57Z</dcterms:created>
  <dcterms:modified xsi:type="dcterms:W3CDTF">2024-06-19T14:27:49Z</dcterms:modified>
</cp:coreProperties>
</file>